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Per Hour Comparison" sheetId="2" state="visible" r:id="rId4"/>
    <sheet name="Credentialing Ramp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<sst xmlns="http://schemas.openxmlformats.org/spreadsheetml/2006/main" count="63" uniqueCount="56">
  <si>
    <t xml:space="preserve">Cash vs Insurance, Solo PT Clinic</t>
  </si>
  <si>
    <t xml:space="preserve">Fill the blue cells. Yellow cells are the ones that change the answer most. Example values are from a Scottsdale solo practice.</t>
  </si>
  <si>
    <t xml:space="preserve">YOUR TIME AND CAPACITY</t>
  </si>
  <si>
    <t xml:space="preserve">Clinical hours available per week</t>
  </si>
  <si>
    <t xml:space="preserve">hrs</t>
  </si>
  <si>
    <t xml:space="preserve">Your realistic treating capacity, not hours open</t>
  </si>
  <si>
    <t xml:space="preserve">Weeks worked per year</t>
  </si>
  <si>
    <t xml:space="preserve">wks</t>
  </si>
  <si>
    <t xml:space="preserve">Visits per clinical hour</t>
  </si>
  <si>
    <t xml:space="preserve">visits</t>
  </si>
  <si>
    <t xml:space="preserve">1.0 for one-on-one, higher if you overlap</t>
  </si>
  <si>
    <t xml:space="preserve">FIXED COSTS</t>
  </si>
  <si>
    <t xml:space="preserve">Rent per month</t>
  </si>
  <si>
    <t xml:space="preserve">$</t>
  </si>
  <si>
    <t xml:space="preserve">Other admin and software per month</t>
  </si>
  <si>
    <t xml:space="preserve">Billing service, percent of collections</t>
  </si>
  <si>
    <t xml:space="preserve">%</t>
  </si>
  <si>
    <t xml:space="preserve">Set to 0 if you bill yourself. Cash-only clinics usually do.</t>
  </si>
  <si>
    <t xml:space="preserve">PAYER TERMS, PER VISIT</t>
  </si>
  <si>
    <t xml:space="preserve">Cash</t>
  </si>
  <si>
    <t xml:space="preserve">Medicare</t>
  </si>
  <si>
    <t xml:space="preserve">BCBS</t>
  </si>
  <si>
    <t xml:space="preserve">Other payer</t>
  </si>
  <si>
    <t xml:space="preserve">Rate or allowed amount per visit</t>
  </si>
  <si>
    <t xml:space="preserve">Net collection rate</t>
  </si>
  <si>
    <t xml:space="preserve">Denials and rework, percent of visits</t>
  </si>
  <si>
    <t xml:space="preserve">Days to payment</t>
  </si>
  <si>
    <t xml:space="preserve">Admin minutes per visit (auth, notes, billing)</t>
  </si>
  <si>
    <t xml:space="preserve">Allowed amounts vary by region and contract. Put your own in, these are placeholders.</t>
  </si>
  <si>
    <t xml:space="preserve">Contribution per clinical hour</t>
  </si>
  <si>
    <t xml:space="preserve">This is the number that matters. An hour of your time is the scarce thing, not a visit.</t>
  </si>
  <si>
    <t xml:space="preserve">Gross rate per visit</t>
  </si>
  <si>
    <t xml:space="preserve">Net collected per visit</t>
  </si>
  <si>
    <t xml:space="preserve">Collected per clinical hour</t>
  </si>
  <si>
    <t xml:space="preserve">Billing cost per hour</t>
  </si>
  <si>
    <t xml:space="preserve">Total admin minutes per hour</t>
  </si>
  <si>
    <t xml:space="preserve">Difference vs cash, per hour</t>
  </si>
  <si>
    <t xml:space="preserve">The rule this usually produces: insurance fills the trough, never the peak.</t>
  </si>
  <si>
    <t xml:space="preserve">An insurance hour beats an empty hour. An insurance hour that displaces a cash hour is a loss equal to the difference above.</t>
  </si>
  <si>
    <t xml:space="preserve">Annual contribution if every available hour were filled at this payer</t>
  </si>
  <si>
    <t xml:space="preserve">Less fixed costs per year</t>
  </si>
  <si>
    <t xml:space="preserve">The ramp, month by month</t>
  </si>
  <si>
    <t xml:space="preserve">Going in-network is not a switch. Credentialing takes months and then AR takes weeks. This is the trough.</t>
  </si>
  <si>
    <t xml:space="preserve">Months until first payer approval</t>
  </si>
  <si>
    <t xml:space="preserve">Insurance visits per week once live</t>
  </si>
  <si>
    <t xml:space="preserve">Cash visits per week (unchanged)</t>
  </si>
  <si>
    <t xml:space="preserve">Month</t>
  </si>
  <si>
    <t xml:space="preserve">Insurance visits</t>
  </si>
  <si>
    <t xml:space="preserve">Cash visits</t>
  </si>
  <si>
    <t xml:space="preserve">Insurance billed</t>
  </si>
  <si>
    <t xml:space="preserve">Insurance collected</t>
  </si>
  <si>
    <t xml:space="preserve">Cash collected</t>
  </si>
  <si>
    <t xml:space="preserve">Total cash in</t>
  </si>
  <si>
    <t xml:space="preserve">Fixed costs</t>
  </si>
  <si>
    <t xml:space="preserve">Net</t>
  </si>
  <si>
    <t xml:space="preserve">Note the gap between billed and collected. That is the AR ramp, and it is the month people run out of money.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</si>
</sst>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"/>
    <numFmt numFmtId="166" formatCode="\$#,##0"/>
    <numFmt numFmtId="167" formatCode="0.0%"/>
    <numFmt numFmtId="168" formatCode="#,##0"/>
    <numFmt numFmtId="169" formatCode="\$#,##0;&quot;($&quot;#,##0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5" min="2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  <c r="C4" s="4"/>
      <c r="D4" s="4"/>
    </row>
    <row r="5" customFormat="false" ht="15" hidden="false" customHeight="false" outlineLevel="0" collapsed="false">
      <c r="A5" s="5" t="s">
        <v>3</v>
      </c>
      <c r="B5" s="6" t="n">
        <v>30</v>
      </c>
      <c r="C5" s="7" t="s">
        <v>4</v>
      </c>
      <c r="D5" s="7" t="s">
        <v>5</v>
      </c>
    </row>
    <row r="6" customFormat="false" ht="15" hidden="false" customHeight="false" outlineLevel="0" collapsed="false">
      <c r="A6" s="5" t="s">
        <v>6</v>
      </c>
      <c r="B6" s="6" t="n">
        <v>48</v>
      </c>
      <c r="C6" s="7" t="s">
        <v>7</v>
      </c>
      <c r="D6" s="7"/>
    </row>
    <row r="7" customFormat="false" ht="15" hidden="false" customHeight="false" outlineLevel="0" collapsed="false">
      <c r="A7" s="5" t="s">
        <v>8</v>
      </c>
      <c r="B7" s="6" t="n">
        <v>1</v>
      </c>
      <c r="C7" s="7" t="s">
        <v>9</v>
      </c>
      <c r="D7" s="7" t="s">
        <v>10</v>
      </c>
    </row>
    <row r="9" customFormat="false" ht="15" hidden="false" customHeight="false" outlineLevel="0" collapsed="false">
      <c r="A9" s="3" t="s">
        <v>11</v>
      </c>
      <c r="B9" s="4"/>
      <c r="C9" s="4"/>
      <c r="D9" s="4"/>
    </row>
    <row r="10" customFormat="false" ht="15" hidden="false" customHeight="false" outlineLevel="0" collapsed="false">
      <c r="A10" s="5" t="s">
        <v>12</v>
      </c>
      <c r="B10" s="8" t="n">
        <v>800</v>
      </c>
      <c r="C10" s="7" t="s">
        <v>13</v>
      </c>
      <c r="D10" s="7"/>
    </row>
    <row r="11" customFormat="false" ht="15" hidden="false" customHeight="false" outlineLevel="0" collapsed="false">
      <c r="A11" s="5" t="s">
        <v>14</v>
      </c>
      <c r="B11" s="8" t="n">
        <v>100</v>
      </c>
      <c r="C11" s="7" t="s">
        <v>13</v>
      </c>
      <c r="D11" s="7"/>
    </row>
    <row r="12" customFormat="false" ht="15" hidden="false" customHeight="false" outlineLevel="0" collapsed="false">
      <c r="A12" s="5" t="s">
        <v>15</v>
      </c>
      <c r="B12" s="9" t="n">
        <v>0.06</v>
      </c>
      <c r="C12" s="7" t="s">
        <v>16</v>
      </c>
      <c r="D12" s="7" t="s">
        <v>17</v>
      </c>
    </row>
    <row r="14" customFormat="false" ht="15" hidden="false" customHeight="false" outlineLevel="0" collapsed="false">
      <c r="A14" s="3" t="s">
        <v>18</v>
      </c>
      <c r="B14" s="4"/>
      <c r="C14" s="4"/>
      <c r="D14" s="4"/>
    </row>
    <row r="15" customFormat="false" ht="15" hidden="false" customHeight="false" outlineLevel="0" collapsed="false">
      <c r="A15" s="10"/>
      <c r="B15" s="11" t="s">
        <v>19</v>
      </c>
      <c r="C15" s="11" t="s">
        <v>20</v>
      </c>
      <c r="D15" s="11" t="s">
        <v>21</v>
      </c>
      <c r="E15" s="11" t="s">
        <v>22</v>
      </c>
    </row>
    <row r="16" customFormat="false" ht="15" hidden="false" customHeight="false" outlineLevel="0" collapsed="false">
      <c r="A16" s="5" t="s">
        <v>23</v>
      </c>
      <c r="B16" s="8" t="n">
        <v>150</v>
      </c>
      <c r="C16" s="8" t="n">
        <v>95</v>
      </c>
      <c r="D16" s="8" t="n">
        <v>105</v>
      </c>
      <c r="E16" s="8" t="n">
        <v>85</v>
      </c>
    </row>
    <row r="17" customFormat="false" ht="15" hidden="false" customHeight="false" outlineLevel="0" collapsed="false">
      <c r="A17" s="5" t="s">
        <v>24</v>
      </c>
      <c r="B17" s="9" t="n">
        <v>1</v>
      </c>
      <c r="C17" s="9" t="n">
        <v>0.96</v>
      </c>
      <c r="D17" s="9" t="n">
        <v>0.94</v>
      </c>
      <c r="E17" s="9" t="n">
        <v>0.9</v>
      </c>
    </row>
    <row r="18" customFormat="false" ht="15" hidden="false" customHeight="false" outlineLevel="0" collapsed="false">
      <c r="A18" s="5" t="s">
        <v>25</v>
      </c>
      <c r="B18" s="12" t="n">
        <v>0</v>
      </c>
      <c r="C18" s="12" t="n">
        <v>0.05</v>
      </c>
      <c r="D18" s="12" t="n">
        <v>0.07</v>
      </c>
      <c r="E18" s="12" t="n">
        <v>0.09</v>
      </c>
    </row>
    <row r="19" customFormat="false" ht="15" hidden="false" customHeight="false" outlineLevel="0" collapsed="false">
      <c r="A19" s="5" t="s">
        <v>26</v>
      </c>
      <c r="B19" s="13" t="n">
        <v>0</v>
      </c>
      <c r="C19" s="13" t="n">
        <v>30</v>
      </c>
      <c r="D19" s="13" t="n">
        <v>40</v>
      </c>
      <c r="E19" s="13" t="n">
        <v>45</v>
      </c>
    </row>
    <row r="20" customFormat="false" ht="15" hidden="false" customHeight="false" outlineLevel="0" collapsed="false">
      <c r="A20" s="5" t="s">
        <v>27</v>
      </c>
      <c r="B20" s="13" t="n">
        <v>5</v>
      </c>
      <c r="C20" s="13" t="n">
        <v>18</v>
      </c>
      <c r="D20" s="13" t="n">
        <v>20</v>
      </c>
      <c r="E20" s="13" t="n">
        <v>22</v>
      </c>
    </row>
    <row r="22" customFormat="false" ht="15" hidden="false" customHeight="false" outlineLevel="0" collapsed="false">
      <c r="A22" s="2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4"/>
    <col collapsed="false" customWidth="true" hidden="false" outlineLevel="0" max="5" min="2" style="0" width="14"/>
  </cols>
  <sheetData>
    <row r="1" customFormat="false" ht="17.35" hidden="false" customHeight="fals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4" customFormat="false" ht="15" hidden="false" customHeight="false" outlineLevel="0" collapsed="false">
      <c r="A4" s="4"/>
      <c r="B4" s="14" t="s">
        <v>19</v>
      </c>
      <c r="C4" s="14" t="s">
        <v>20</v>
      </c>
      <c r="D4" s="14" t="s">
        <v>21</v>
      </c>
      <c r="E4" s="14" t="s">
        <v>22</v>
      </c>
    </row>
    <row r="5" customFormat="false" ht="15" hidden="false" customHeight="false" outlineLevel="0" collapsed="false">
      <c r="A5" s="5" t="s">
        <v>31</v>
      </c>
      <c r="B5" s="15" t="n">
        <f aca="false">Assumptions!B16</f>
        <v>150</v>
      </c>
      <c r="C5" s="15" t="n">
        <f aca="false">Assumptions!C16</f>
        <v>95</v>
      </c>
      <c r="D5" s="15" t="n">
        <f aca="false">Assumptions!D16</f>
        <v>105</v>
      </c>
      <c r="E5" s="15" t="n">
        <f aca="false">Assumptions!E16</f>
        <v>85</v>
      </c>
    </row>
    <row r="6" customFormat="false" ht="15" hidden="false" customHeight="false" outlineLevel="0" collapsed="false">
      <c r="A6" s="5" t="s">
        <v>32</v>
      </c>
      <c r="B6" s="15" t="n">
        <f aca="false">Assumptions!B16*Assumptions!B17*(1-Assumptions!B18)</f>
        <v>150</v>
      </c>
      <c r="C6" s="15" t="n">
        <f aca="false">Assumptions!C16*Assumptions!C17*(1-Assumptions!C18)</f>
        <v>86.64</v>
      </c>
      <c r="D6" s="15" t="n">
        <f aca="false">Assumptions!D16*Assumptions!D17*(1-Assumptions!D18)</f>
        <v>91.791</v>
      </c>
      <c r="E6" s="15" t="n">
        <f aca="false">Assumptions!E16*Assumptions!E17*(1-Assumptions!E18)</f>
        <v>69.615</v>
      </c>
    </row>
    <row r="7" customFormat="false" ht="15" hidden="false" customHeight="false" outlineLevel="0" collapsed="false">
      <c r="A7" s="5" t="s">
        <v>8</v>
      </c>
      <c r="B7" s="15" t="n">
        <f aca="false">Assumptions!$B$7</f>
        <v>1</v>
      </c>
      <c r="C7" s="15" t="n">
        <f aca="false">Assumptions!$B$7</f>
        <v>1</v>
      </c>
      <c r="D7" s="15" t="n">
        <f aca="false">Assumptions!$B$7</f>
        <v>1</v>
      </c>
      <c r="E7" s="15" t="n">
        <f aca="false">Assumptions!$B$7</f>
        <v>1</v>
      </c>
    </row>
    <row r="8" customFormat="false" ht="15" hidden="false" customHeight="false" outlineLevel="0" collapsed="false">
      <c r="A8" s="5" t="s">
        <v>33</v>
      </c>
      <c r="B8" s="15" t="n">
        <f aca="false">B6*B7</f>
        <v>150</v>
      </c>
      <c r="C8" s="15" t="n">
        <f aca="false">C6*C7</f>
        <v>86.64</v>
      </c>
      <c r="D8" s="15" t="n">
        <f aca="false">D6*D7</f>
        <v>91.791</v>
      </c>
      <c r="E8" s="15" t="n">
        <f aca="false">E6*E7</f>
        <v>69.615</v>
      </c>
    </row>
    <row r="9" customFormat="false" ht="15" hidden="false" customHeight="false" outlineLevel="0" collapsed="false">
      <c r="A9" s="5" t="s">
        <v>34</v>
      </c>
      <c r="B9" s="15" t="n">
        <f aca="false">B8*Assumptions!$B$12</f>
        <v>9</v>
      </c>
      <c r="C9" s="15" t="n">
        <f aca="false">C8*Assumptions!$B$12</f>
        <v>5.1984</v>
      </c>
      <c r="D9" s="15" t="n">
        <f aca="false">D8*Assumptions!$B$12</f>
        <v>5.50746</v>
      </c>
      <c r="E9" s="15" t="n">
        <f aca="false">E8*Assumptions!$B$12</f>
        <v>4.1769</v>
      </c>
    </row>
    <row r="10" customFormat="false" ht="15" hidden="false" customHeight="false" outlineLevel="0" collapsed="false">
      <c r="A10" s="5" t="s">
        <v>35</v>
      </c>
      <c r="B10" s="16" t="n">
        <f aca="false">Assumptions!B20*B7</f>
        <v>5</v>
      </c>
      <c r="C10" s="16" t="n">
        <f aca="false">Assumptions!C20*C7</f>
        <v>18</v>
      </c>
      <c r="D10" s="16" t="n">
        <f aca="false">Assumptions!D20*D7</f>
        <v>20</v>
      </c>
      <c r="E10" s="16" t="n">
        <f aca="false">Assumptions!E20*E7</f>
        <v>22</v>
      </c>
    </row>
    <row r="11" customFormat="false" ht="15" hidden="false" customHeight="false" outlineLevel="0" collapsed="false">
      <c r="A11" s="17" t="s">
        <v>29</v>
      </c>
      <c r="B11" s="18" t="n">
        <f aca="false">B8-B9</f>
        <v>141</v>
      </c>
      <c r="C11" s="18" t="n">
        <f aca="false">C8-C9</f>
        <v>81.4416</v>
      </c>
      <c r="D11" s="18" t="n">
        <f aca="false">D8-D9</f>
        <v>86.28354</v>
      </c>
      <c r="E11" s="18" t="n">
        <f aca="false">E8-E9</f>
        <v>65.4381</v>
      </c>
    </row>
    <row r="13" customFormat="false" ht="15" hidden="false" customHeight="false" outlineLevel="0" collapsed="false">
      <c r="A13" s="19" t="s">
        <v>36</v>
      </c>
      <c r="C13" s="20" t="n">
        <f aca="false">C11-$B$11</f>
        <v>-59.5584</v>
      </c>
      <c r="D13" s="20" t="n">
        <f aca="false">D11-$B$11</f>
        <v>-54.71646</v>
      </c>
      <c r="E13" s="20" t="n">
        <f aca="false">E11-$B$11</f>
        <v>-75.5619</v>
      </c>
    </row>
    <row r="15" customFormat="false" ht="15" hidden="false" customHeight="false" outlineLevel="0" collapsed="false">
      <c r="A15" s="21" t="s">
        <v>37</v>
      </c>
    </row>
    <row r="16" customFormat="false" ht="15" hidden="false" customHeight="false" outlineLevel="0" collapsed="false">
      <c r="A16" s="2" t="s">
        <v>38</v>
      </c>
    </row>
    <row r="18" customFormat="false" ht="15" hidden="false" customHeight="false" outlineLevel="0" collapsed="false">
      <c r="A18" s="21" t="s">
        <v>39</v>
      </c>
    </row>
    <row r="19" customFormat="false" ht="15" hidden="false" customHeight="false" outlineLevel="0" collapsed="false">
      <c r="B19" s="15" t="n">
        <f aca="false">B11*Assumptions!$B$5*Assumptions!$B$6</f>
        <v>203040</v>
      </c>
      <c r="C19" s="15" t="n">
        <f aca="false">C11*Assumptions!$B$5*Assumptions!$B$6</f>
        <v>117275.904</v>
      </c>
      <c r="D19" s="15" t="n">
        <f aca="false">D11*Assumptions!$B$5*Assumptions!$B$6</f>
        <v>124248.2976</v>
      </c>
      <c r="E19" s="15" t="n">
        <f aca="false">E11*Assumptions!$B$5*Assumptions!$B$6</f>
        <v>94230.864</v>
      </c>
    </row>
    <row r="20" customFormat="false" ht="15" hidden="false" customHeight="false" outlineLevel="0" collapsed="false">
      <c r="A20" s="22" t="s">
        <v>40</v>
      </c>
      <c r="B20" s="23" t="n">
        <f aca="false">(Assumptions!$B$10+Assumptions!$B$11)*12</f>
        <v>10800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5"/>
    <col collapsed="false" customWidth="true" hidden="false" outlineLevel="0" max="3" min="3" style="0" width="13"/>
    <col collapsed="false" customWidth="true" hidden="false" outlineLevel="0" max="4" min="4" style="0" width="15"/>
    <col collapsed="false" customWidth="true" hidden="false" outlineLevel="0" max="5" min="5" style="0" width="17"/>
    <col collapsed="false" customWidth="true" hidden="false" outlineLevel="0" max="7" min="6" style="0" width="14"/>
    <col collapsed="false" customWidth="true" hidden="false" outlineLevel="0" max="9" min="8" style="0" width="13"/>
  </cols>
  <sheetData>
    <row r="1" customFormat="false" ht="17.35" hidden="false" customHeight="false" outlineLevel="0" collapsed="false">
      <c r="A1" s="1" t="s">
        <v>41</v>
      </c>
    </row>
    <row r="2" customFormat="false" ht="15" hidden="false" customHeight="false" outlineLevel="0" collapsed="false">
      <c r="A2" s="2" t="s">
        <v>42</v>
      </c>
    </row>
    <row r="4" customFormat="false" ht="15" hidden="false" customHeight="false" outlineLevel="0" collapsed="false">
      <c r="A4" s="22" t="s">
        <v>43</v>
      </c>
      <c r="B4" s="24" t="n">
        <v>4</v>
      </c>
    </row>
    <row r="5" customFormat="false" ht="15" hidden="false" customHeight="false" outlineLevel="0" collapsed="false">
      <c r="A5" s="22" t="s">
        <v>44</v>
      </c>
      <c r="B5" s="24" t="n">
        <v>8</v>
      </c>
    </row>
    <row r="6" customFormat="false" ht="15" hidden="false" customHeight="false" outlineLevel="0" collapsed="false">
      <c r="A6" s="22" t="s">
        <v>45</v>
      </c>
      <c r="B6" s="24" t="n">
        <v>10</v>
      </c>
    </row>
    <row r="8" customFormat="false" ht="23.85" hidden="false" customHeight="false" outlineLevel="0" collapsed="false">
      <c r="A8" s="25" t="s">
        <v>46</v>
      </c>
      <c r="B8" s="25" t="s">
        <v>47</v>
      </c>
      <c r="C8" s="25" t="s">
        <v>48</v>
      </c>
      <c r="D8" s="25" t="s">
        <v>49</v>
      </c>
      <c r="E8" s="25" t="s">
        <v>50</v>
      </c>
      <c r="F8" s="25" t="s">
        <v>51</v>
      </c>
      <c r="G8" s="25" t="s">
        <v>52</v>
      </c>
      <c r="H8" s="25" t="s">
        <v>53</v>
      </c>
      <c r="I8" s="25" t="s">
        <v>54</v>
      </c>
    </row>
    <row r="9" customFormat="false" ht="15" hidden="false" customHeight="false" outlineLevel="0" collapsed="false">
      <c r="A9" s="5" t="n">
        <v>1</v>
      </c>
      <c r="B9" s="26" t="n">
        <f aca="false">IF($A9&gt;$B$4,$B$5*4.33,0)</f>
        <v>0</v>
      </c>
      <c r="C9" s="26" t="n">
        <f aca="false">$B$6*4.33</f>
        <v>43.3</v>
      </c>
      <c r="D9" s="27" t="n">
        <f aca="false">$B9*Assumptions!C16</f>
        <v>0</v>
      </c>
      <c r="E9" s="27" t="n">
        <f aca="false">IF($A9&gt;$B$4+1,$D9*Assumptions!C17,0)</f>
        <v>0</v>
      </c>
      <c r="F9" s="27" t="n">
        <f aca="false">$C9*Assumptions!B16</f>
        <v>6495</v>
      </c>
      <c r="G9" s="27" t="n">
        <f aca="false">$E9+$F9</f>
        <v>6495</v>
      </c>
      <c r="H9" s="27" t="n">
        <f aca="false">(Assumptions!$B$10+Assumptions!$B$11)</f>
        <v>900</v>
      </c>
      <c r="I9" s="20" t="n">
        <f aca="false">$G9-$H9</f>
        <v>5595</v>
      </c>
    </row>
    <row r="10" customFormat="false" ht="15" hidden="false" customHeight="false" outlineLevel="0" collapsed="false">
      <c r="A10" s="5" t="n">
        <v>2</v>
      </c>
      <c r="B10" s="26" t="n">
        <f aca="false">IF($A10&gt;$B$4,$B$5*4.33,0)</f>
        <v>0</v>
      </c>
      <c r="C10" s="26" t="n">
        <f aca="false">$B$6*4.33</f>
        <v>43.3</v>
      </c>
      <c r="D10" s="27" t="n">
        <f aca="false">$B10*Assumptions!C16</f>
        <v>0</v>
      </c>
      <c r="E10" s="27" t="n">
        <f aca="false">IF($A10&gt;$B$4+1,$D10*Assumptions!C17,0)</f>
        <v>0</v>
      </c>
      <c r="F10" s="27" t="n">
        <f aca="false">$C10*Assumptions!B16</f>
        <v>6495</v>
      </c>
      <c r="G10" s="27" t="n">
        <f aca="false">$E10+$F10</f>
        <v>6495</v>
      </c>
      <c r="H10" s="27" t="n">
        <f aca="false">(Assumptions!$B$10+Assumptions!$B$11)</f>
        <v>900</v>
      </c>
      <c r="I10" s="20" t="n">
        <f aca="false">$G10-$H10</f>
        <v>5595</v>
      </c>
    </row>
    <row r="11" customFormat="false" ht="15" hidden="false" customHeight="false" outlineLevel="0" collapsed="false">
      <c r="A11" s="5" t="n">
        <v>3</v>
      </c>
      <c r="B11" s="26" t="n">
        <f aca="false">IF($A11&gt;$B$4,$B$5*4.33,0)</f>
        <v>0</v>
      </c>
      <c r="C11" s="26" t="n">
        <f aca="false">$B$6*4.33</f>
        <v>43.3</v>
      </c>
      <c r="D11" s="27" t="n">
        <f aca="false">$B11*Assumptions!C16</f>
        <v>0</v>
      </c>
      <c r="E11" s="27" t="n">
        <f aca="false">IF($A11&gt;$B$4+1,$D11*Assumptions!C17,0)</f>
        <v>0</v>
      </c>
      <c r="F11" s="27" t="n">
        <f aca="false">$C11*Assumptions!B16</f>
        <v>6495</v>
      </c>
      <c r="G11" s="27" t="n">
        <f aca="false">$E11+$F11</f>
        <v>6495</v>
      </c>
      <c r="H11" s="27" t="n">
        <f aca="false">(Assumptions!$B$10+Assumptions!$B$11)</f>
        <v>900</v>
      </c>
      <c r="I11" s="20" t="n">
        <f aca="false">$G11-$H11</f>
        <v>5595</v>
      </c>
    </row>
    <row r="12" customFormat="false" ht="15" hidden="false" customHeight="false" outlineLevel="0" collapsed="false">
      <c r="A12" s="5" t="n">
        <v>4</v>
      </c>
      <c r="B12" s="26" t="n">
        <f aca="false">IF($A12&gt;$B$4,$B$5*4.33,0)</f>
        <v>0</v>
      </c>
      <c r="C12" s="26" t="n">
        <f aca="false">$B$6*4.33</f>
        <v>43.3</v>
      </c>
      <c r="D12" s="27" t="n">
        <f aca="false">$B12*Assumptions!C16</f>
        <v>0</v>
      </c>
      <c r="E12" s="27" t="n">
        <f aca="false">IF($A12&gt;$B$4+1,$D12*Assumptions!C17,0)</f>
        <v>0</v>
      </c>
      <c r="F12" s="27" t="n">
        <f aca="false">$C12*Assumptions!B16</f>
        <v>6495</v>
      </c>
      <c r="G12" s="27" t="n">
        <f aca="false">$E12+$F12</f>
        <v>6495</v>
      </c>
      <c r="H12" s="27" t="n">
        <f aca="false">(Assumptions!$B$10+Assumptions!$B$11)</f>
        <v>900</v>
      </c>
      <c r="I12" s="20" t="n">
        <f aca="false">$G12-$H12</f>
        <v>5595</v>
      </c>
    </row>
    <row r="13" customFormat="false" ht="15" hidden="false" customHeight="false" outlineLevel="0" collapsed="false">
      <c r="A13" s="5" t="n">
        <v>5</v>
      </c>
      <c r="B13" s="26" t="n">
        <f aca="false">IF($A13&gt;$B$4,$B$5*4.33,0)</f>
        <v>34.64</v>
      </c>
      <c r="C13" s="26" t="n">
        <f aca="false">$B$6*4.33</f>
        <v>43.3</v>
      </c>
      <c r="D13" s="27" t="n">
        <f aca="false">$B13*Assumptions!C16</f>
        <v>3290.8</v>
      </c>
      <c r="E13" s="27" t="n">
        <f aca="false">IF($A13&gt;$B$4+1,$D13*Assumptions!C17,0)</f>
        <v>0</v>
      </c>
      <c r="F13" s="27" t="n">
        <f aca="false">$C13*Assumptions!B16</f>
        <v>6495</v>
      </c>
      <c r="G13" s="27" t="n">
        <f aca="false">$E13+$F13</f>
        <v>6495</v>
      </c>
      <c r="H13" s="27" t="n">
        <f aca="false">(Assumptions!$B$10+Assumptions!$B$11)</f>
        <v>900</v>
      </c>
      <c r="I13" s="20" t="n">
        <f aca="false">$G13-$H13</f>
        <v>5595</v>
      </c>
    </row>
    <row r="14" customFormat="false" ht="15" hidden="false" customHeight="false" outlineLevel="0" collapsed="false">
      <c r="A14" s="5" t="n">
        <v>6</v>
      </c>
      <c r="B14" s="26" t="n">
        <f aca="false">IF($A14&gt;$B$4,$B$5*4.33,0)</f>
        <v>34.64</v>
      </c>
      <c r="C14" s="26" t="n">
        <f aca="false">$B$6*4.33</f>
        <v>43.3</v>
      </c>
      <c r="D14" s="27" t="n">
        <f aca="false">$B14*Assumptions!C16</f>
        <v>3290.8</v>
      </c>
      <c r="E14" s="27" t="n">
        <f aca="false">IF($A14&gt;$B$4+1,$D14*Assumptions!C17,0)</f>
        <v>3159.168</v>
      </c>
      <c r="F14" s="27" t="n">
        <f aca="false">$C14*Assumptions!B16</f>
        <v>6495</v>
      </c>
      <c r="G14" s="27" t="n">
        <f aca="false">$E14+$F14</f>
        <v>9654.168</v>
      </c>
      <c r="H14" s="27" t="n">
        <f aca="false">(Assumptions!$B$10+Assumptions!$B$11)</f>
        <v>900</v>
      </c>
      <c r="I14" s="20" t="n">
        <f aca="false">$G14-$H14</f>
        <v>8754.168</v>
      </c>
    </row>
    <row r="15" customFormat="false" ht="15" hidden="false" customHeight="false" outlineLevel="0" collapsed="false">
      <c r="A15" s="5" t="n">
        <v>7</v>
      </c>
      <c r="B15" s="26" t="n">
        <f aca="false">IF($A15&gt;$B$4,$B$5*4.33,0)</f>
        <v>34.64</v>
      </c>
      <c r="C15" s="26" t="n">
        <f aca="false">$B$6*4.33</f>
        <v>43.3</v>
      </c>
      <c r="D15" s="27" t="n">
        <f aca="false">$B15*Assumptions!C16</f>
        <v>3290.8</v>
      </c>
      <c r="E15" s="27" t="n">
        <f aca="false">IF($A15&gt;$B$4+1,$D15*Assumptions!C17,0)</f>
        <v>3159.168</v>
      </c>
      <c r="F15" s="27" t="n">
        <f aca="false">$C15*Assumptions!B16</f>
        <v>6495</v>
      </c>
      <c r="G15" s="27" t="n">
        <f aca="false">$E15+$F15</f>
        <v>9654.168</v>
      </c>
      <c r="H15" s="27" t="n">
        <f aca="false">(Assumptions!$B$10+Assumptions!$B$11)</f>
        <v>900</v>
      </c>
      <c r="I15" s="20" t="n">
        <f aca="false">$G15-$H15</f>
        <v>8754.168</v>
      </c>
    </row>
    <row r="16" customFormat="false" ht="15" hidden="false" customHeight="false" outlineLevel="0" collapsed="false">
      <c r="A16" s="5" t="n">
        <v>8</v>
      </c>
      <c r="B16" s="26" t="n">
        <f aca="false">IF($A16&gt;$B$4,$B$5*4.33,0)</f>
        <v>34.64</v>
      </c>
      <c r="C16" s="26" t="n">
        <f aca="false">$B$6*4.33</f>
        <v>43.3</v>
      </c>
      <c r="D16" s="27" t="n">
        <f aca="false">$B16*Assumptions!C16</f>
        <v>3290.8</v>
      </c>
      <c r="E16" s="27" t="n">
        <f aca="false">IF($A16&gt;$B$4+1,$D16*Assumptions!C17,0)</f>
        <v>3159.168</v>
      </c>
      <c r="F16" s="27" t="n">
        <f aca="false">$C16*Assumptions!B16</f>
        <v>6495</v>
      </c>
      <c r="G16" s="27" t="n">
        <f aca="false">$E16+$F16</f>
        <v>9654.168</v>
      </c>
      <c r="H16" s="27" t="n">
        <f aca="false">(Assumptions!$B$10+Assumptions!$B$11)</f>
        <v>900</v>
      </c>
      <c r="I16" s="20" t="n">
        <f aca="false">$G16-$H16</f>
        <v>8754.168</v>
      </c>
    </row>
    <row r="17" customFormat="false" ht="15" hidden="false" customHeight="false" outlineLevel="0" collapsed="false">
      <c r="A17" s="5" t="n">
        <v>9</v>
      </c>
      <c r="B17" s="26" t="n">
        <f aca="false">IF($A17&gt;$B$4,$B$5*4.33,0)</f>
        <v>34.64</v>
      </c>
      <c r="C17" s="26" t="n">
        <f aca="false">$B$6*4.33</f>
        <v>43.3</v>
      </c>
      <c r="D17" s="27" t="n">
        <f aca="false">$B17*Assumptions!C16</f>
        <v>3290.8</v>
      </c>
      <c r="E17" s="27" t="n">
        <f aca="false">IF($A17&gt;$B$4+1,$D17*Assumptions!C17,0)</f>
        <v>3159.168</v>
      </c>
      <c r="F17" s="27" t="n">
        <f aca="false">$C17*Assumptions!B16</f>
        <v>6495</v>
      </c>
      <c r="G17" s="27" t="n">
        <f aca="false">$E17+$F17</f>
        <v>9654.168</v>
      </c>
      <c r="H17" s="27" t="n">
        <f aca="false">(Assumptions!$B$10+Assumptions!$B$11)</f>
        <v>900</v>
      </c>
      <c r="I17" s="20" t="n">
        <f aca="false">$G17-$H17</f>
        <v>8754.168</v>
      </c>
    </row>
    <row r="18" customFormat="false" ht="15" hidden="false" customHeight="false" outlineLevel="0" collapsed="false">
      <c r="A18" s="5" t="n">
        <v>10</v>
      </c>
      <c r="B18" s="26" t="n">
        <f aca="false">IF($A18&gt;$B$4,$B$5*4.33,0)</f>
        <v>34.64</v>
      </c>
      <c r="C18" s="26" t="n">
        <f aca="false">$B$6*4.33</f>
        <v>43.3</v>
      </c>
      <c r="D18" s="27" t="n">
        <f aca="false">$B18*Assumptions!C16</f>
        <v>3290.8</v>
      </c>
      <c r="E18" s="27" t="n">
        <f aca="false">IF($A18&gt;$B$4+1,$D18*Assumptions!C17,0)</f>
        <v>3159.168</v>
      </c>
      <c r="F18" s="27" t="n">
        <f aca="false">$C18*Assumptions!B16</f>
        <v>6495</v>
      </c>
      <c r="G18" s="27" t="n">
        <f aca="false">$E18+$F18</f>
        <v>9654.168</v>
      </c>
      <c r="H18" s="27" t="n">
        <f aca="false">(Assumptions!$B$10+Assumptions!$B$11)</f>
        <v>900</v>
      </c>
      <c r="I18" s="20" t="n">
        <f aca="false">$G18-$H18</f>
        <v>8754.168</v>
      </c>
    </row>
    <row r="19" customFormat="false" ht="15" hidden="false" customHeight="false" outlineLevel="0" collapsed="false">
      <c r="A19" s="5" t="n">
        <v>11</v>
      </c>
      <c r="B19" s="26" t="n">
        <f aca="false">IF($A19&gt;$B$4,$B$5*4.33,0)</f>
        <v>34.64</v>
      </c>
      <c r="C19" s="26" t="n">
        <f aca="false">$B$6*4.33</f>
        <v>43.3</v>
      </c>
      <c r="D19" s="27" t="n">
        <f aca="false">$B19*Assumptions!C16</f>
        <v>3290.8</v>
      </c>
      <c r="E19" s="27" t="n">
        <f aca="false">IF($A19&gt;$B$4+1,$D19*Assumptions!C17,0)</f>
        <v>3159.168</v>
      </c>
      <c r="F19" s="27" t="n">
        <f aca="false">$C19*Assumptions!B16</f>
        <v>6495</v>
      </c>
      <c r="G19" s="27" t="n">
        <f aca="false">$E19+$F19</f>
        <v>9654.168</v>
      </c>
      <c r="H19" s="27" t="n">
        <f aca="false">(Assumptions!$B$10+Assumptions!$B$11)</f>
        <v>900</v>
      </c>
      <c r="I19" s="20" t="n">
        <f aca="false">$G19-$H19</f>
        <v>8754.168</v>
      </c>
    </row>
    <row r="20" customFormat="false" ht="15" hidden="false" customHeight="false" outlineLevel="0" collapsed="false">
      <c r="A20" s="5" t="n">
        <v>12</v>
      </c>
      <c r="B20" s="26" t="n">
        <f aca="false">IF($A20&gt;$B$4,$B$5*4.33,0)</f>
        <v>34.64</v>
      </c>
      <c r="C20" s="26" t="n">
        <f aca="false">$B$6*4.33</f>
        <v>43.3</v>
      </c>
      <c r="D20" s="27" t="n">
        <f aca="false">$B20*Assumptions!C16</f>
        <v>3290.8</v>
      </c>
      <c r="E20" s="27" t="n">
        <f aca="false">IF($A20&gt;$B$4+1,$D20*Assumptions!C17,0)</f>
        <v>3159.168</v>
      </c>
      <c r="F20" s="27" t="n">
        <f aca="false">$C20*Assumptions!B16</f>
        <v>6495</v>
      </c>
      <c r="G20" s="27" t="n">
        <f aca="false">$E20+$F20</f>
        <v>9654.168</v>
      </c>
      <c r="H20" s="27" t="n">
        <f aca="false">(Assumptions!$B$10+Assumptions!$B$11)</f>
        <v>900</v>
      </c>
      <c r="I20" s="20" t="n">
        <f aca="false">$G20-$H20</f>
        <v>8754.168</v>
      </c>
    </row>
    <row r="22" customFormat="false" ht="15" hidden="false" customHeight="false" outlineLevel="0" collapsed="false">
      <c r="A22" s="2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2026-07-30T17:34:42Z</dcterms:created>
  <dc:creator>openpyxl</dc:creator>
  <dc:description/>
  <dc:language>en-US</dc:language>
  <cp:lastModifiedBy/>
  <dcterms:modified xsi:type="dcterms:W3CDTF">2026-07-30T17:34:42Z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